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L13" i="2" l="1"/>
  <c r="M9" i="2" l="1"/>
  <c r="O11" i="2" s="1"/>
  <c r="O9" i="2" l="1"/>
  <c r="P10" i="2" s="1"/>
  <c r="P12" i="2"/>
  <c r="P11" i="2"/>
  <c r="B8" i="2"/>
  <c r="C8" i="2" s="1"/>
  <c r="D8" i="2" s="1"/>
  <c r="E8" i="2" s="1"/>
  <c r="F8" i="2" s="1"/>
  <c r="G8" i="2" s="1"/>
  <c r="H8" i="2" s="1"/>
  <c r="I8" i="2" s="1"/>
  <c r="J8" i="2" s="1"/>
  <c r="K8" i="2" s="1"/>
  <c r="L8" i="2" s="1"/>
  <c r="M8" i="2" s="1"/>
  <c r="P9" i="2" l="1"/>
  <c r="P13" i="2" s="1"/>
  <c r="Q9" i="2" s="1"/>
  <c r="R11" i="2" l="1"/>
  <c r="U11" i="2" s="1"/>
  <c r="R9" i="2"/>
  <c r="V10" i="2" l="1"/>
  <c r="V9" i="2"/>
  <c r="U10" i="2"/>
  <c r="U9" i="2"/>
  <c r="T10" i="2"/>
  <c r="T9" i="2"/>
  <c r="S9" i="2" s="1"/>
  <c r="T12" i="2"/>
  <c r="T11" i="2"/>
  <c r="S11" i="2" s="1"/>
  <c r="V12" i="2"/>
  <c r="V11" i="2"/>
  <c r="U12" i="2"/>
  <c r="S10" i="2"/>
  <c r="S12" i="2"/>
  <c r="U13" i="2" l="1"/>
  <c r="V13" i="2"/>
  <c r="T13" i="2"/>
  <c r="S13" i="2" l="1"/>
</calcChain>
</file>

<file path=xl/sharedStrings.xml><?xml version="1.0" encoding="utf-8"?>
<sst xmlns="http://schemas.openxmlformats.org/spreadsheetml/2006/main" count="36" uniqueCount="29">
  <si>
    <t>№ п/п</t>
  </si>
  <si>
    <t>Наименование медицинской организации</t>
  </si>
  <si>
    <t>Филиал "Биробиджанский" АО "Страховая группа "СПАССКИЕ ВОРОТА-М"</t>
  </si>
  <si>
    <t>Филиал ООО "Капитал Медицинское Страхование"</t>
  </si>
  <si>
    <t>Хабаровскому филиалу АО "Страховая компания "СОГАЗ-Мед"</t>
  </si>
  <si>
    <t>Количество баллов за отчетный период</t>
  </si>
  <si>
    <t>ИТОГО</t>
  </si>
  <si>
    <t>Дифференци-рованный подушевой норматив на всю деятельность на месяц в части стимулирующих выплат, ДПнв*0,03</t>
  </si>
  <si>
    <t>Сумма стимулирующих выплат за квартал по всем СМО гр.9+гр.10+гр.11</t>
  </si>
  <si>
    <t>Средневзвешенный интегрированный коэффициент для групп медицинских организаций (СКДинт i)</t>
  </si>
  <si>
    <t>Количество прикрепленного населения на 01.12.2018 - всего, в том числе по СМО: (гр.4+гр.5+гр.6)</t>
  </si>
  <si>
    <t>Средняя стоимость балла в расчете на 1 застрахованного с учетом СКДинт i (гр.13*гр.14)</t>
  </si>
  <si>
    <t>Сумма стимулирующих выплат с учетом оценки результативности по всем СМО без ПК, гр.3*гр.12*гр.15</t>
  </si>
  <si>
    <t>Средняя стоимость балла в расчете на 1 застрахованного с учетом СКДинт i, ПК (гр.15/гр.17)</t>
  </si>
  <si>
    <t>Сумма стимулирующих выплат с учетом оценки результативности по всем СМО, гр.20+гр.21+гр.22</t>
  </si>
  <si>
    <t>Филиал "Биробиджанский" АО "Страховая группа "СПАССКИЕ ВОРОТА-М", гр.4*гр.12*гр.18</t>
  </si>
  <si>
    <t>Филиал ООО "Капитал Медицинское Страхование", гр.5*гр.12*гр.18</t>
  </si>
  <si>
    <t>Хабаровскому филиалу АО "Страховая компания "СОГАЗ-Мед", гр.6*гр.12*гр.18</t>
  </si>
  <si>
    <t>ОГБУЗ "Областная больница"</t>
  </si>
  <si>
    <t>ОГБУЗ "Детская областная больница"</t>
  </si>
  <si>
    <t>ОГБУЗ "Николаевская районная больница"</t>
  </si>
  <si>
    <t>ОГБУЗ "Смидовичская районная больница"</t>
  </si>
  <si>
    <t>Средняя стоимость балла в расчете на 1 застрахованного, гр.8стр.5 / (гр.3стр.1 * гр.12.стр1 + гр.3стр.2 * гр.12стр.2+гр.3стр.3*гр.12стр.3+гр.3стр.4*гр.12стр.4)</t>
  </si>
  <si>
    <t>Поправочный коэффициент (ПК), стр.5гр.16/стр.5гр.8</t>
  </si>
  <si>
    <t>х</t>
  </si>
  <si>
    <r>
      <t xml:space="preserve">Расчет размера стимулирующих выплат за отчетный период в рамках подушевого норматива финансирования амбулаторно-поликлинической медицинской помощи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 </t>
    </r>
    <r>
      <rPr>
        <b/>
        <sz val="18"/>
        <color theme="1"/>
        <rFont val="Times New Roman"/>
        <family val="1"/>
        <charset val="204"/>
      </rPr>
      <t>(за декабрь 2019 года)</t>
    </r>
  </si>
  <si>
    <t>Приложение № 4</t>
  </si>
  <si>
    <t>к дополнительному соглашению № 18 к Тарифному соглашению в системе ОМС ЕАО на 2019 год</t>
  </si>
  <si>
    <t>от "28" декабря 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</si>
</sst>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_-* #,##0.00000000_р_._-;\-* #,##0.00000000_р_._-;_-* &quot;-&quot;??_р_._-;_-@_-"/>
    <numFmt numFmtId="167" formatCode="_-* #,##0.00000000_р_._-;\-* #,##0.00000000_р_._-;_-* &quot;-&quot;????????_р_._-;_-@_-"/>
    <numFmt numFmtId="168" formatCode="_-* #,##0_р_._-;\-* #,##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164" fontId="7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43" fontId="5" fillId="0" borderId="1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43" fontId="8" fillId="0" borderId="1" xfId="2" applyNumberFormat="1" applyFont="1" applyFill="1" applyBorder="1" applyAlignment="1">
      <alignment horizontal="center"/>
    </xf>
    <xf numFmtId="168" fontId="8" fillId="0" borderId="1" xfId="2" applyNumberFormat="1" applyFont="1" applyFill="1" applyBorder="1" applyAlignment="1">
      <alignment horizontal="center"/>
    </xf>
    <xf numFmtId="165" fontId="5" fillId="0" borderId="1" xfId="0" applyNumberFormat="1" applyFont="1" applyFill="1" applyBorder="1"/>
    <xf numFmtId="43" fontId="8" fillId="0" borderId="1" xfId="0" applyNumberFormat="1" applyFont="1" applyFill="1" applyBorder="1" applyAlignment="1">
      <alignment horizontal="center" vertical="center"/>
    </xf>
    <xf numFmtId="43" fontId="2" fillId="0" borderId="0" xfId="0" applyNumberFormat="1" applyFont="1"/>
    <xf numFmtId="164" fontId="2" fillId="0" borderId="1" xfId="2" applyFont="1" applyBorder="1" applyAlignment="1">
      <alignment horizontal="center" vertical="center"/>
    </xf>
    <xf numFmtId="164" fontId="2" fillId="0" borderId="1" xfId="2" applyFont="1" applyFill="1" applyBorder="1" applyAlignment="1">
      <alignment horizontal="center"/>
    </xf>
    <xf numFmtId="164" fontId="2" fillId="0" borderId="1" xfId="2" applyFont="1" applyBorder="1"/>
    <xf numFmtId="0" fontId="9" fillId="0" borderId="1" xfId="0" applyFont="1" applyBorder="1" applyAlignment="1">
      <alignment horizontal="center"/>
    </xf>
    <xf numFmtId="43" fontId="9" fillId="0" borderId="1" xfId="0" applyNumberFormat="1" applyFont="1" applyBorder="1" applyAlignment="1">
      <alignment horizontal="center"/>
    </xf>
    <xf numFmtId="164" fontId="9" fillId="0" borderId="1" xfId="2" applyFont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 vertical="center"/>
    </xf>
    <xf numFmtId="166" fontId="2" fillId="0" borderId="3" xfId="2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5"/>
  <sheetViews>
    <sheetView tabSelected="1" topLeftCell="C1" zoomScale="80" zoomScaleNormal="80" workbookViewId="0">
      <selection activeCell="G7" sqref="G7"/>
    </sheetView>
  </sheetViews>
  <sheetFormatPr defaultRowHeight="15" x14ac:dyDescent="0.25"/>
  <cols>
    <col min="1" max="1" width="5.42578125" style="1" customWidth="1"/>
    <col min="2" max="2" width="21.28515625" style="1" customWidth="1"/>
    <col min="3" max="3" width="16.140625" style="1" customWidth="1"/>
    <col min="4" max="4" width="17.140625" style="1" customWidth="1"/>
    <col min="5" max="5" width="14.28515625" style="1" customWidth="1"/>
    <col min="6" max="6" width="14.7109375" style="1" customWidth="1"/>
    <col min="7" max="8" width="16.140625" style="1" customWidth="1"/>
    <col min="9" max="9" width="17.5703125" style="1" customWidth="1"/>
    <col min="10" max="10" width="14.5703125" style="1" bestFit="1" customWidth="1"/>
    <col min="11" max="11" width="14.5703125" style="1" customWidth="1"/>
    <col min="12" max="12" width="12" style="1" customWidth="1"/>
    <col min="13" max="13" width="14.7109375" style="1" customWidth="1"/>
    <col min="14" max="14" width="13.140625" style="1" customWidth="1"/>
    <col min="15" max="15" width="19.85546875" style="1" customWidth="1"/>
    <col min="16" max="16" width="16.7109375" style="1" bestFit="1" customWidth="1"/>
    <col min="17" max="17" width="15.85546875" style="1" customWidth="1"/>
    <col min="18" max="18" width="16.140625" style="1" customWidth="1"/>
    <col min="19" max="19" width="18" style="1" customWidth="1"/>
    <col min="20" max="20" width="18.28515625" style="1" customWidth="1"/>
    <col min="21" max="21" width="15" style="1" customWidth="1"/>
    <col min="22" max="22" width="15.28515625" style="1" customWidth="1"/>
    <col min="23" max="16384" width="9.140625" style="1"/>
  </cols>
  <sheetData>
    <row r="1" spans="1:23" x14ac:dyDescent="0.25">
      <c r="T1" s="29" t="s">
        <v>26</v>
      </c>
      <c r="U1" s="29"/>
      <c r="V1" s="29"/>
    </row>
    <row r="2" spans="1:23" x14ac:dyDescent="0.25">
      <c r="P2" s="29" t="s">
        <v>27</v>
      </c>
      <c r="Q2" s="29"/>
      <c r="R2" s="29"/>
      <c r="S2" s="29"/>
      <c r="T2" s="29"/>
      <c r="U2" s="29"/>
      <c r="V2" s="29"/>
    </row>
    <row r="3" spans="1:23" x14ac:dyDescent="0.25">
      <c r="P3" s="13"/>
      <c r="Q3" s="29" t="s">
        <v>28</v>
      </c>
      <c r="R3" s="29"/>
      <c r="S3" s="29"/>
      <c r="T3" s="29"/>
      <c r="U3" s="29"/>
      <c r="V3" s="29"/>
    </row>
    <row r="5" spans="1:23" ht="63" customHeight="1" x14ac:dyDescent="0.25">
      <c r="A5" s="34" t="s">
        <v>25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3" ht="15.75" x14ac:dyDescent="0.25">
      <c r="A6" s="2"/>
      <c r="B6" s="2"/>
      <c r="C6" s="2"/>
      <c r="D6" s="2"/>
      <c r="E6" s="2"/>
    </row>
    <row r="7" spans="1:23" ht="264.75" customHeight="1" x14ac:dyDescent="0.25">
      <c r="A7" s="3" t="s">
        <v>0</v>
      </c>
      <c r="B7" s="4" t="s">
        <v>1</v>
      </c>
      <c r="C7" s="4" t="s">
        <v>10</v>
      </c>
      <c r="D7" s="4" t="s">
        <v>2</v>
      </c>
      <c r="E7" s="4" t="s">
        <v>3</v>
      </c>
      <c r="F7" s="4" t="s">
        <v>4</v>
      </c>
      <c r="G7" s="5" t="s">
        <v>7</v>
      </c>
      <c r="H7" s="5" t="s">
        <v>8</v>
      </c>
      <c r="I7" s="4" t="s">
        <v>2</v>
      </c>
      <c r="J7" s="4" t="s">
        <v>3</v>
      </c>
      <c r="K7" s="4" t="s">
        <v>4</v>
      </c>
      <c r="L7" s="5" t="s">
        <v>5</v>
      </c>
      <c r="M7" s="8" t="s">
        <v>22</v>
      </c>
      <c r="N7" s="8" t="s">
        <v>9</v>
      </c>
      <c r="O7" s="8" t="s">
        <v>11</v>
      </c>
      <c r="P7" s="8" t="s">
        <v>12</v>
      </c>
      <c r="Q7" s="8" t="s">
        <v>23</v>
      </c>
      <c r="R7" s="8" t="s">
        <v>13</v>
      </c>
      <c r="S7" s="8" t="s">
        <v>14</v>
      </c>
      <c r="T7" s="4" t="s">
        <v>15</v>
      </c>
      <c r="U7" s="4" t="s">
        <v>16</v>
      </c>
      <c r="V7" s="4" t="s">
        <v>17</v>
      </c>
      <c r="W7"/>
    </row>
    <row r="8" spans="1:23" x14ac:dyDescent="0.25">
      <c r="A8" s="9">
        <v>1</v>
      </c>
      <c r="B8" s="9">
        <f>A8+1</f>
        <v>2</v>
      </c>
      <c r="C8" s="9">
        <f t="shared" ref="C8:M8" si="0">B8+1</f>
        <v>3</v>
      </c>
      <c r="D8" s="9">
        <f t="shared" si="0"/>
        <v>4</v>
      </c>
      <c r="E8" s="9">
        <f t="shared" si="0"/>
        <v>5</v>
      </c>
      <c r="F8" s="9">
        <f t="shared" si="0"/>
        <v>6</v>
      </c>
      <c r="G8" s="9">
        <f t="shared" si="0"/>
        <v>7</v>
      </c>
      <c r="H8" s="9">
        <f t="shared" si="0"/>
        <v>8</v>
      </c>
      <c r="I8" s="9">
        <f t="shared" si="0"/>
        <v>9</v>
      </c>
      <c r="J8" s="9">
        <f t="shared" si="0"/>
        <v>10</v>
      </c>
      <c r="K8" s="9">
        <f t="shared" si="0"/>
        <v>11</v>
      </c>
      <c r="L8" s="9">
        <f t="shared" si="0"/>
        <v>12</v>
      </c>
      <c r="M8" s="10">
        <f t="shared" si="0"/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/>
    </row>
    <row r="9" spans="1:23" ht="30" customHeight="1" x14ac:dyDescent="0.25">
      <c r="A9" s="9">
        <v>1</v>
      </c>
      <c r="B9" s="11" t="s">
        <v>18</v>
      </c>
      <c r="C9" s="16">
        <v>62270</v>
      </c>
      <c r="D9" s="16">
        <v>5754</v>
      </c>
      <c r="E9" s="16">
        <v>36417</v>
      </c>
      <c r="F9" s="16">
        <v>20099</v>
      </c>
      <c r="G9" s="20">
        <v>6.4978999999999996</v>
      </c>
      <c r="H9" s="14">
        <v>404624.23</v>
      </c>
      <c r="I9" s="14">
        <v>37388.92</v>
      </c>
      <c r="J9" s="14">
        <v>236634.02</v>
      </c>
      <c r="K9" s="14">
        <v>130601.29</v>
      </c>
      <c r="L9" s="15">
        <v>52</v>
      </c>
      <c r="M9" s="30">
        <f>H13/(C9*L9+C10*L10+C11*L11+C12*L12)</f>
        <v>0.17122301033129878</v>
      </c>
      <c r="N9" s="35">
        <v>1.48037</v>
      </c>
      <c r="O9" s="35">
        <f>M9*N9</f>
        <v>0.25347340780414473</v>
      </c>
      <c r="P9" s="23">
        <f>C9*L9*O9</f>
        <v>820757.03340613283</v>
      </c>
      <c r="Q9" s="32">
        <f>P13/H13</f>
        <v>2.1070876787740112</v>
      </c>
      <c r="R9" s="36">
        <f>O9/Q9</f>
        <v>0.12029561482302711</v>
      </c>
      <c r="S9" s="24">
        <f>T9+U9+V9</f>
        <v>389522.01</v>
      </c>
      <c r="T9" s="25">
        <f>ROUND(D9*L9*R9,2)</f>
        <v>35993.410000000003</v>
      </c>
      <c r="U9" s="25">
        <f>ROUND(E9*L9*R9,2)</f>
        <v>227801.88</v>
      </c>
      <c r="V9" s="25">
        <f>ROUND(F9*L9*R9,2)</f>
        <v>125726.72</v>
      </c>
    </row>
    <row r="10" spans="1:23" ht="48" customHeight="1" x14ac:dyDescent="0.25">
      <c r="A10" s="9">
        <v>3</v>
      </c>
      <c r="B10" s="11" t="s">
        <v>20</v>
      </c>
      <c r="C10" s="16">
        <v>12813</v>
      </c>
      <c r="D10" s="16">
        <v>530</v>
      </c>
      <c r="E10" s="16">
        <v>12093</v>
      </c>
      <c r="F10" s="16">
        <v>190</v>
      </c>
      <c r="G10" s="20">
        <v>6.4978999999999996</v>
      </c>
      <c r="H10" s="14">
        <v>83257.590000000011</v>
      </c>
      <c r="I10" s="14">
        <v>3443.89</v>
      </c>
      <c r="J10" s="14">
        <v>78579.100000000006</v>
      </c>
      <c r="K10" s="14">
        <v>1234.5999999999999</v>
      </c>
      <c r="L10" s="15">
        <v>50</v>
      </c>
      <c r="M10" s="31"/>
      <c r="N10" s="35"/>
      <c r="O10" s="35"/>
      <c r="P10" s="23">
        <f>C10*L10*O9</f>
        <v>162387.73870972532</v>
      </c>
      <c r="Q10" s="33"/>
      <c r="R10" s="35"/>
      <c r="S10" s="24">
        <f>T10+U10+V10</f>
        <v>77067.38</v>
      </c>
      <c r="T10" s="25">
        <f>ROUND(D10*L10*R9,2)</f>
        <v>3187.83</v>
      </c>
      <c r="U10" s="25">
        <f>ROUND(E10*L10*R9,2)</f>
        <v>72736.740000000005</v>
      </c>
      <c r="V10" s="25">
        <f>ROUND(F10*L10*R9,2)</f>
        <v>1142.81</v>
      </c>
    </row>
    <row r="11" spans="1:23" ht="30" x14ac:dyDescent="0.25">
      <c r="A11" s="9">
        <v>3</v>
      </c>
      <c r="B11" s="11" t="s">
        <v>19</v>
      </c>
      <c r="C11" s="16">
        <v>18546</v>
      </c>
      <c r="D11" s="16">
        <v>1113</v>
      </c>
      <c r="E11" s="16">
        <v>11010</v>
      </c>
      <c r="F11" s="16">
        <v>6423</v>
      </c>
      <c r="G11" s="20">
        <v>16.1904</v>
      </c>
      <c r="H11" s="14">
        <v>300267.15999999997</v>
      </c>
      <c r="I11" s="14">
        <v>18019.919999999998</v>
      </c>
      <c r="J11" s="14">
        <v>178256.3</v>
      </c>
      <c r="K11" s="14">
        <v>103990.94</v>
      </c>
      <c r="L11" s="15">
        <v>56</v>
      </c>
      <c r="M11" s="31"/>
      <c r="N11" s="35">
        <v>3.6885500000000002</v>
      </c>
      <c r="O11" s="35">
        <f>M9*N11</f>
        <v>0.63156463475751212</v>
      </c>
      <c r="P11" s="23">
        <f t="shared" ref="P11" si="1">C11*L11*O11</f>
        <v>655927.87210791791</v>
      </c>
      <c r="Q11" s="33"/>
      <c r="R11" s="36">
        <f>O11/Q9</f>
        <v>0.29973343829953103</v>
      </c>
      <c r="S11" s="24">
        <f>T11+U11+V11</f>
        <v>311295.96000000002</v>
      </c>
      <c r="T11" s="25">
        <f>ROUND(D11*L11*R11,2)</f>
        <v>18681.79</v>
      </c>
      <c r="U11" s="25">
        <f>ROUND(E11*L11*R11,2)</f>
        <v>184803.65</v>
      </c>
      <c r="V11" s="25">
        <f t="shared" ref="V11" si="2">ROUND(F11*L11*R11,2)</f>
        <v>107810.52</v>
      </c>
    </row>
    <row r="12" spans="1:23" ht="45" x14ac:dyDescent="0.25">
      <c r="A12" s="9">
        <v>4</v>
      </c>
      <c r="B12" s="11" t="s">
        <v>21</v>
      </c>
      <c r="C12" s="16">
        <v>8595</v>
      </c>
      <c r="D12" s="16">
        <v>1016</v>
      </c>
      <c r="E12" s="16">
        <v>7074</v>
      </c>
      <c r="F12" s="16">
        <v>505</v>
      </c>
      <c r="G12" s="20">
        <v>16.1904</v>
      </c>
      <c r="H12" s="14">
        <v>139156.49</v>
      </c>
      <c r="I12" s="14">
        <v>16449.45</v>
      </c>
      <c r="J12" s="14">
        <v>114530.89</v>
      </c>
      <c r="K12" s="14">
        <v>8176.15</v>
      </c>
      <c r="L12" s="15">
        <v>58</v>
      </c>
      <c r="M12" s="31"/>
      <c r="N12" s="35"/>
      <c r="O12" s="35"/>
      <c r="P12" s="23">
        <f>C12*L12*O11</f>
        <v>314841.28607296734</v>
      </c>
      <c r="Q12" s="33"/>
      <c r="R12" s="35"/>
      <c r="S12" s="24">
        <f>T12+U12+V12</f>
        <v>149420.10999999999</v>
      </c>
      <c r="T12" s="25">
        <f>ROUND(D12*L12*R11,2)</f>
        <v>17662.689999999999</v>
      </c>
      <c r="U12" s="25">
        <f>ROUND(E12*L12*R11,2)</f>
        <v>122978.23</v>
      </c>
      <c r="V12" s="25">
        <f>ROUND(F12*L12*R11,2)</f>
        <v>8779.19</v>
      </c>
    </row>
    <row r="13" spans="1:23" x14ac:dyDescent="0.25">
      <c r="A13" s="9">
        <v>5</v>
      </c>
      <c r="B13" s="12" t="s">
        <v>6</v>
      </c>
      <c r="C13" s="17">
        <v>102224</v>
      </c>
      <c r="D13" s="17">
        <v>8413</v>
      </c>
      <c r="E13" s="17">
        <v>66594</v>
      </c>
      <c r="F13" s="17">
        <v>27217</v>
      </c>
      <c r="G13" s="21" t="s">
        <v>24</v>
      </c>
      <c r="H13" s="18">
        <v>927305.47</v>
      </c>
      <c r="I13" s="18">
        <v>75302.179999999993</v>
      </c>
      <c r="J13" s="18">
        <v>608000.30999999994</v>
      </c>
      <c r="K13" s="18">
        <v>244002.97999999998</v>
      </c>
      <c r="L13" s="19">
        <f>SUM(L9:L12)</f>
        <v>216</v>
      </c>
      <c r="M13" s="26" t="s">
        <v>24</v>
      </c>
      <c r="N13" s="26" t="s">
        <v>24</v>
      </c>
      <c r="O13" s="26" t="s">
        <v>24</v>
      </c>
      <c r="P13" s="27">
        <f>P9+P10+P11+P12</f>
        <v>1953913.9302967435</v>
      </c>
      <c r="Q13" s="27"/>
      <c r="R13" s="26" t="s">
        <v>24</v>
      </c>
      <c r="S13" s="28">
        <f>T13+U13+V13</f>
        <v>927305.46</v>
      </c>
      <c r="T13" s="28">
        <f>SUM(T9:T12)</f>
        <v>75525.72</v>
      </c>
      <c r="U13" s="28">
        <f>SUM(U9:U12)</f>
        <v>608320.5</v>
      </c>
      <c r="V13" s="28">
        <f>SUM(V9:V12)</f>
        <v>243459.24</v>
      </c>
    </row>
    <row r="14" spans="1:23" x14ac:dyDescent="0.25">
      <c r="A14" s="6"/>
      <c r="S14" s="22"/>
    </row>
    <row r="15" spans="1:23" ht="18.75" x14ac:dyDescent="0.3">
      <c r="B15" s="7"/>
    </row>
  </sheetData>
  <mergeCells count="12">
    <mergeCell ref="P2:V2"/>
    <mergeCell ref="T1:V1"/>
    <mergeCell ref="Q3:V3"/>
    <mergeCell ref="M9:M12"/>
    <mergeCell ref="Q9:Q12"/>
    <mergeCell ref="A5:V5"/>
    <mergeCell ref="N9:N10"/>
    <mergeCell ref="N11:N12"/>
    <mergeCell ref="O9:O10"/>
    <mergeCell ref="R9:R10"/>
    <mergeCell ref="O11:O12"/>
    <mergeCell ref="R11:R12"/>
  </mergeCells>
  <pageMargins left="3.937007874015748E-2" right="3.937007874015748E-2" top="3.937007874015748E-2" bottom="3.937007874015748E-2" header="3.937007874015748E-2" footer="3.937007874015748E-2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2019-12-28T04:09:41Z</dcterms:modified>
</cp:coreProperties>
</file>